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_Feindesign\_Clients\2018_Armin Obermayr\2019\Vorlagen_Vergleichsrechner\"/>
    </mc:Choice>
  </mc:AlternateContent>
  <xr:revisionPtr revIDLastSave="0" documentId="8_{90424FF7-59AA-4DA5-9D4F-EBA21EB521CE}" xr6:coauthVersionLast="40" xr6:coauthVersionMax="40" xr10:uidLastSave="{00000000-0000-0000-0000-000000000000}"/>
  <bookViews>
    <workbookView xWindow="-120" yWindow="-120" windowWidth="29040" windowHeight="15840" xr2:uid="{D43ADC20-4263-40F8-99D1-AD0940F8C568}"/>
  </bookViews>
  <sheets>
    <sheet name=" Kilomtergeldvergleich PKW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30" i="1" l="1"/>
  <c r="F20" i="1"/>
  <c r="F21" i="1"/>
  <c r="F22" i="1"/>
  <c r="F23" i="1"/>
  <c r="F24" i="1"/>
  <c r="I10" i="1"/>
  <c r="E19" i="1"/>
  <c r="F19" i="1" s="1"/>
  <c r="E10" i="1"/>
  <c r="E26" i="1" l="1"/>
  <c r="F25" i="1"/>
  <c r="F26" i="1" s="1"/>
  <c r="F28" i="1" s="1"/>
</calcChain>
</file>

<file path=xl/sharedStrings.xml><?xml version="1.0" encoding="utf-8"?>
<sst xmlns="http://schemas.openxmlformats.org/spreadsheetml/2006/main" count="31" uniqueCount="31">
  <si>
    <t>Gefahrene Kilometer im Jahr</t>
  </si>
  <si>
    <t>Davon beruflich</t>
  </si>
  <si>
    <t>Davon privat</t>
  </si>
  <si>
    <t>Kontrollsumme</t>
  </si>
  <si>
    <t>Versicherung</t>
  </si>
  <si>
    <t>Vignette</t>
  </si>
  <si>
    <t>Parkgebühren</t>
  </si>
  <si>
    <t>Reparaturen</t>
  </si>
  <si>
    <t>Abschreibung</t>
  </si>
  <si>
    <t>Ersatzteile</t>
  </si>
  <si>
    <t>Anschaffungskosten</t>
  </si>
  <si>
    <t>Nutzungsdauer StR</t>
  </si>
  <si>
    <t>Abschreibung StR</t>
  </si>
  <si>
    <t>Summe Kosten</t>
  </si>
  <si>
    <t>Steuerlich absetzbar</t>
  </si>
  <si>
    <t>Kilometergeld à km</t>
  </si>
  <si>
    <t>Bei Verwendung des PKW zu mehr als 50% zu beruflichen Zwecken sind jedenfalls die Kosten heranzuziehen</t>
  </si>
  <si>
    <t>Voraussichtliche Kosten</t>
  </si>
  <si>
    <t>Sofern die Anschaffungskosten mehr als EUR 40.000 betragen, ist die Abschreibungsbasis mit EUR 40.000 begrenzt und</t>
  </si>
  <si>
    <t>die Versicherungskosten dürfen nur aliquot angesetzt werden.</t>
  </si>
  <si>
    <t>Total</t>
  </si>
  <si>
    <t>Steuerlich</t>
  </si>
  <si>
    <t>Bei einer Fahrleistung von mehr als 30.000 km ist das Kilomtergeld für 30.000 km begrenzt</t>
  </si>
  <si>
    <t>Kilometergeld (max 12.600)</t>
  </si>
  <si>
    <t>Preis pro Liter Kraftstoff/KwH</t>
  </si>
  <si>
    <t>Verbrauch pro 100 km in Liter/KwH</t>
  </si>
  <si>
    <t>Treibstoff/Strom</t>
  </si>
  <si>
    <t>Vergleichsrechner</t>
  </si>
  <si>
    <t>KFZ - KOSTEN ODER KILOMETERGELD</t>
  </si>
  <si>
    <t>Nutzungsdauer UGB</t>
  </si>
  <si>
    <t>Achtung: Luxustangente EUR 40.000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</si>
</sst>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Open Sans"/>
      <family val="2"/>
    </font>
    <font>
      <b/>
      <sz val="11"/>
      <color rgb="FF1F2E4D"/>
      <name val="Calibri"/>
      <family val="2"/>
      <scheme val="minor"/>
    </font>
    <font>
      <b/>
      <sz val="11"/>
      <color theme="1"/>
      <name val="Open Sans"/>
      <family val="2"/>
    </font>
    <font>
      <b/>
      <sz val="11"/>
      <color rgb="FF1F2E4D"/>
      <name val="Open Sans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sz val="10"/>
      <color theme="1"/>
      <name val="Calibri"/>
      <family val="2"/>
      <scheme val="minor"/>
    </font>
    <font>
      <b/>
      <sz val="24"/>
      <color rgb="FF1F2E4D"/>
      <name val="Lato Light"/>
      <family val="2"/>
    </font>
    <font>
      <sz val="16"/>
      <color rgb="FF627A9C"/>
      <name val="Raleway Thin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627A9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</cellStyleXfs>
  <cellXfs count="20">
    <xf numFmtId="0" fontId="0" fillId="0" borderId="0" xfId="0"/>
    <xf numFmtId="0" fontId="1" fillId="2" borderId="0" xfId="1" applyBorder="1"/>
    <xf numFmtId="0" fontId="0" fillId="3" borderId="0" xfId="0" applyFill="1"/>
    <xf numFmtId="0" fontId="3" fillId="0" borderId="0" xfId="0" applyFont="1"/>
    <xf numFmtId="0" fontId="4" fillId="4" borderId="1" xfId="2" applyFont="1" applyFill="1"/>
    <xf numFmtId="1" fontId="4" fillId="4" borderId="1" xfId="2" applyNumberFormat="1" applyFont="1" applyFill="1" applyAlignment="1">
      <alignment horizontal="right"/>
    </xf>
    <xf numFmtId="1" fontId="4" fillId="4" borderId="1" xfId="2" applyNumberFormat="1" applyFont="1" applyFill="1"/>
    <xf numFmtId="2" fontId="4" fillId="4" borderId="1" xfId="2" applyNumberFormat="1" applyFont="1" applyFill="1"/>
    <xf numFmtId="0" fontId="1" fillId="5" borderId="2" xfId="1" applyFill="1" applyProtection="1">
      <protection locked="0"/>
    </xf>
    <xf numFmtId="1" fontId="1" fillId="5" borderId="2" xfId="1" applyNumberForma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4" borderId="1" xfId="2" applyFont="1" applyFill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1" fillId="5" borderId="2" xfId="1" applyNumberFormat="1" applyFill="1" applyProtection="1">
      <protection locked="0"/>
    </xf>
    <xf numFmtId="2" fontId="1" fillId="5" borderId="2" xfId="1" applyNumberFormat="1" applyFill="1" applyProtection="1">
      <protection locked="0"/>
    </xf>
  </cellXfs>
  <cellStyles count="3">
    <cellStyle name="Ausgabe" xfId="1" builtinId="21"/>
    <cellStyle name="Berechnung" xfId="2" builtinId="22"/>
    <cellStyle name="Standard" xfId="0" builtinId="0"/>
  </cellStyles>
  <dxfs count="0"/>
  <tableStyles count="0" defaultTableStyle="TableStyleMedium2" defaultPivotStyle="PivotStyleLight16"/>
  <colors>
    <mruColors>
      <color rgb="FF627A9C"/>
      <color rgb="FF1F2E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19</xdr:row>
      <xdr:rowOff>142875</xdr:rowOff>
    </xdr:from>
    <xdr:to>
      <xdr:col>8</xdr:col>
      <xdr:colOff>864343</xdr:colOff>
      <xdr:row>24</xdr:row>
      <xdr:rowOff>3175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3BC0F612-3527-4D30-A3C4-3299E70A1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3891915"/>
          <a:ext cx="1915903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3F85-AC7D-4F42-8A09-71D40E9CDE5C}">
  <sheetPr>
    <pageSetUpPr fitToPage="1"/>
  </sheetPr>
  <dimension ref="A1:J36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3.140625" customWidth="1"/>
    <col min="4" max="4" width="13.42578125" customWidth="1"/>
    <col min="6" max="6" width="12.7109375" customWidth="1"/>
    <col min="9" max="9" width="13.140625" customWidth="1"/>
  </cols>
  <sheetData>
    <row r="1" spans="1:9" x14ac:dyDescent="0.25">
      <c r="A1" s="2"/>
    </row>
    <row r="2" spans="1:9" x14ac:dyDescent="0.25">
      <c r="A2" s="2"/>
    </row>
    <row r="3" spans="1:9" ht="20.25" x14ac:dyDescent="0.3">
      <c r="A3" s="2"/>
      <c r="B3" s="17" t="s">
        <v>27</v>
      </c>
    </row>
    <row r="4" spans="1:9" ht="30" x14ac:dyDescent="0.4">
      <c r="A4" s="2"/>
      <c r="B4" s="16" t="s">
        <v>28</v>
      </c>
    </row>
    <row r="5" spans="1:9" x14ac:dyDescent="0.25">
      <c r="A5" s="2"/>
    </row>
    <row r="6" spans="1:9" x14ac:dyDescent="0.25">
      <c r="A6" s="2"/>
    </row>
    <row r="7" spans="1:9" ht="15.75" x14ac:dyDescent="0.3">
      <c r="B7" s="14" t="s">
        <v>0</v>
      </c>
      <c r="C7" s="15"/>
      <c r="D7" s="15"/>
      <c r="E7" s="18">
        <v>30000</v>
      </c>
      <c r="G7" s="14" t="s">
        <v>10</v>
      </c>
      <c r="H7" s="15"/>
      <c r="I7" s="8">
        <v>50000</v>
      </c>
    </row>
    <row r="8" spans="1:9" ht="15.75" x14ac:dyDescent="0.3">
      <c r="B8" s="14" t="s">
        <v>1</v>
      </c>
      <c r="C8" s="15"/>
      <c r="D8" s="15"/>
      <c r="E8" s="8">
        <v>10000</v>
      </c>
      <c r="G8" s="14" t="s">
        <v>11</v>
      </c>
      <c r="H8" s="15"/>
      <c r="I8" s="5">
        <v>8</v>
      </c>
    </row>
    <row r="9" spans="1:9" ht="15.75" x14ac:dyDescent="0.3">
      <c r="B9" s="14" t="s">
        <v>2</v>
      </c>
      <c r="C9" s="15"/>
      <c r="D9" s="15"/>
      <c r="E9" s="8">
        <v>20000</v>
      </c>
      <c r="G9" t="s">
        <v>29</v>
      </c>
      <c r="I9" s="8">
        <v>5</v>
      </c>
    </row>
    <row r="10" spans="1:9" ht="15.75" x14ac:dyDescent="0.3">
      <c r="B10" s="14" t="s">
        <v>3</v>
      </c>
      <c r="C10" s="15"/>
      <c r="D10" s="15"/>
      <c r="E10" s="4">
        <f>IF((E9+E8)=E7,E7,"Fehler")</f>
        <v>30000</v>
      </c>
      <c r="G10" s="14" t="s">
        <v>12</v>
      </c>
      <c r="H10" s="15"/>
      <c r="I10" s="5">
        <f>IF(I7&lt;40000,I7/I8,40000/I8)</f>
        <v>5000</v>
      </c>
    </row>
    <row r="12" spans="1:9" ht="15.75" x14ac:dyDescent="0.3">
      <c r="B12" s="14" t="s">
        <v>25</v>
      </c>
      <c r="C12" s="15"/>
      <c r="D12" s="15"/>
      <c r="E12" s="19">
        <v>6.5</v>
      </c>
      <c r="G12" s="14" t="s">
        <v>30</v>
      </c>
    </row>
    <row r="13" spans="1:9" ht="15.75" x14ac:dyDescent="0.3">
      <c r="B13" s="14" t="s">
        <v>24</v>
      </c>
      <c r="C13" s="15"/>
      <c r="D13" s="15"/>
      <c r="E13" s="19">
        <v>1.25</v>
      </c>
    </row>
    <row r="15" spans="1:9" ht="15.75" x14ac:dyDescent="0.3">
      <c r="B15" s="14" t="s">
        <v>15</v>
      </c>
      <c r="C15" s="15"/>
      <c r="D15" s="15"/>
      <c r="E15" s="1">
        <v>0.42</v>
      </c>
    </row>
    <row r="17" spans="2:6" ht="16.5" x14ac:dyDescent="0.3">
      <c r="B17" s="10" t="s">
        <v>17</v>
      </c>
      <c r="C17" s="11"/>
      <c r="D17" s="11"/>
      <c r="E17" s="11" t="s">
        <v>20</v>
      </c>
      <c r="F17" s="11" t="s">
        <v>21</v>
      </c>
    </row>
    <row r="19" spans="2:6" ht="16.5" x14ac:dyDescent="0.3">
      <c r="B19" s="3" t="s">
        <v>26</v>
      </c>
      <c r="E19" s="9">
        <f>E7*E12/100*E13</f>
        <v>2437.5</v>
      </c>
      <c r="F19" s="6">
        <f>E19</f>
        <v>2437.5</v>
      </c>
    </row>
    <row r="20" spans="2:6" ht="16.5" x14ac:dyDescent="0.3">
      <c r="B20" s="3" t="s">
        <v>4</v>
      </c>
      <c r="E20" s="8">
        <v>2500</v>
      </c>
      <c r="F20" s="6">
        <f>IF(I7&gt;40000,1/(I7/40000)*E20,E20)</f>
        <v>2000</v>
      </c>
    </row>
    <row r="21" spans="2:6" ht="16.5" x14ac:dyDescent="0.3">
      <c r="B21" s="3" t="s">
        <v>5</v>
      </c>
      <c r="E21" s="8">
        <v>90</v>
      </c>
      <c r="F21" s="4">
        <f t="shared" ref="F21:F24" si="0">E21</f>
        <v>90</v>
      </c>
    </row>
    <row r="22" spans="2:6" ht="16.5" x14ac:dyDescent="0.3">
      <c r="B22" s="3" t="s">
        <v>6</v>
      </c>
      <c r="E22" s="8">
        <v>400</v>
      </c>
      <c r="F22" s="4">
        <f t="shared" si="0"/>
        <v>400</v>
      </c>
    </row>
    <row r="23" spans="2:6" ht="16.5" x14ac:dyDescent="0.3">
      <c r="B23" s="3" t="s">
        <v>7</v>
      </c>
      <c r="E23" s="8">
        <v>500</v>
      </c>
      <c r="F23" s="4">
        <f t="shared" si="0"/>
        <v>500</v>
      </c>
    </row>
    <row r="24" spans="2:6" ht="16.5" x14ac:dyDescent="0.3">
      <c r="B24" s="3" t="s">
        <v>9</v>
      </c>
      <c r="E24" s="8">
        <v>1000</v>
      </c>
      <c r="F24" s="4">
        <f t="shared" si="0"/>
        <v>1000</v>
      </c>
    </row>
    <row r="25" spans="2:6" ht="16.5" x14ac:dyDescent="0.3">
      <c r="B25" s="3" t="s">
        <v>8</v>
      </c>
      <c r="E25" s="6">
        <f>I7/I9</f>
        <v>10000</v>
      </c>
      <c r="F25" s="6">
        <f>I10</f>
        <v>5000</v>
      </c>
    </row>
    <row r="26" spans="2:6" ht="16.5" x14ac:dyDescent="0.3">
      <c r="B26" s="3" t="s">
        <v>13</v>
      </c>
      <c r="E26" s="6">
        <f>SUM(E19:E25)</f>
        <v>16927.5</v>
      </c>
      <c r="F26" s="6">
        <f>SUM(F19:F25)</f>
        <v>11427.5</v>
      </c>
    </row>
    <row r="28" spans="2:6" ht="16.5" x14ac:dyDescent="0.3">
      <c r="B28" s="12" t="s">
        <v>14</v>
      </c>
      <c r="C28" s="4"/>
      <c r="D28" s="4"/>
      <c r="E28" s="7"/>
      <c r="F28" s="6">
        <f>F26*E8/E7</f>
        <v>3809.1666666666665</v>
      </c>
    </row>
    <row r="30" spans="2:6" ht="16.5" x14ac:dyDescent="0.3">
      <c r="B30" s="12" t="s">
        <v>23</v>
      </c>
      <c r="C30" s="4"/>
      <c r="D30" s="4"/>
      <c r="E30" s="7"/>
      <c r="F30" s="6">
        <f>IF($E$8&lt;30000,IF($E$8/$E$7&lt;50%,$E$8*$E$15,"nicht möglich"), 30000*$E$15)</f>
        <v>4200</v>
      </c>
    </row>
    <row r="31" spans="2:6" ht="16.5" x14ac:dyDescent="0.3">
      <c r="B31" s="12"/>
      <c r="C31" s="4"/>
      <c r="D31" s="4"/>
      <c r="E31" s="7"/>
      <c r="F31" s="6"/>
    </row>
    <row r="33" spans="2:10" x14ac:dyDescent="0.25">
      <c r="B33" s="13" t="s">
        <v>22</v>
      </c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 t="s">
        <v>16</v>
      </c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 t="s">
        <v>18</v>
      </c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 t="s">
        <v>19</v>
      </c>
      <c r="C36" s="13"/>
      <c r="D36" s="13"/>
      <c r="E36" s="13"/>
      <c r="F36" s="13"/>
      <c r="G36" s="13"/>
      <c r="H36" s="13"/>
      <c r="I36" s="13"/>
      <c r="J36" s="13"/>
    </row>
  </sheetData>
  <sheetProtection algorithmName="SHA-512" hashValue="YcEc9JYy0i3T6X40ka1QqLiNlYMbDxHImcevzHFPcn2jM6OpMzpbBPOzMVJl4TScAMWaD3v42INmKV/H2s7lZw==" saltValue="FX5slB2Ut2wDrEz8uuqjZA==" spinCount="100000" sheet="1" objects="1" scenarios="1" selectLockedCells="1"/>
  <pageMargins left="0.7" right="0.7" top="0.78740157499999996" bottom="0.78740157499999996" header="0.3" footer="0.3"/>
  <pageSetup paperSize="9" scale="87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Kilomtergeldvergleich PKW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Obermayr</dc:creator>
  <cp:lastModifiedBy>Sandra</cp:lastModifiedBy>
  <cp:lastPrinted>2019-02-19T14:48:53Z</cp:lastPrinted>
  <dcterms:created xsi:type="dcterms:W3CDTF">2019-02-10T19:23:05Z</dcterms:created>
  <dcterms:modified xsi:type="dcterms:W3CDTF">2019-02-27T09:38:18Z</dcterms:modified>
</cp:coreProperties>
</file>